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лговые обязательства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<sst xmlns="http://schemas.openxmlformats.org/spreadsheetml/2006/main" count="96" uniqueCount="71">
  <si>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2019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</si>
  <si>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</si>
  <si>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</si>
  <si>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</si>
  <si>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</si>
  <si>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</si>
  <si>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</si>
  <si>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</si>
  <si>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</si>
  <si>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</si>
  <si>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</si>
  <si>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</si>
  <si>
    <r>
      <rPr>
        <sz val="20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</si>
  <si>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</si>
  <si>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rPr>
        <sz val="20"/>
        <rFont val="Times New Roman"/>
        <family val="1"/>
      </rP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</si>
  <si>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</si>
  <si>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</si>
  <si>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</si>
  <si>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</si>
  <si>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</si>
  <si>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</si>
  <si>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</si>
  <si>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</si>
  <si>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</si>
  <si>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</si>
  <si>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</si>
  <si>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</si>
  <si>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</si>
  <si>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</si>
  <si>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</si>
  <si>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</si>
  <si>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</si>
  <si>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Муниципальный контракт от 23.10.2017г. №0124300016417000083-0020452-03</t>
  </si>
  <si>
    <t>Банк «Йошкар-Ола» (ПАО)</t>
  </si>
  <si>
    <t>Покрытие дефицита бюджета</t>
  </si>
  <si>
    <t>2.2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</si>
  <si>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23.10.2017 г. №0124300016417000082-0020452-01</t>
    </r>
  </si>
  <si>
    <t>ПАО «Совкомбанк»</t>
  </si>
  <si>
    <t>2.3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</si>
  <si>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15.05.2018 г. №20-2018</t>
    </r>
  </si>
  <si>
    <t>2.4</t>
  </si>
  <si>
    <t>Муниципальный контракт от 13.07.2018 г. №0124300016418000079-0020452-01</t>
  </si>
  <si>
    <t>ПАО «САРОВБИЗНЕСБАНК»</t>
  </si>
  <si>
    <t>2.5</t>
  </si>
  <si>
    <t xml:space="preserve">Муниципальный контракт от 06.11.2018 № 8637/0/18124 </t>
  </si>
  <si>
    <t>СЕВЕРО-ЗАПАДНЫЙ БАНК ПАО СБЕРБАНК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</si>
  <si>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</si>
  <si>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</si>
  <si>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</si>
  <si>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</si>
  <si>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</si>
  <si>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</si>
  <si>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Дополнительное соглашение от 21.09.2018 № 51-11/95 к Договору от 04.09.2018 № 51-11/90</t>
  </si>
  <si>
    <t>УФК по Архангельской области и НАО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</si>
  <si>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</si>
  <si>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</si>
  <si>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</si>
  <si>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</si>
  <si>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</si>
  <si>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</si>
  <si>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</si>
  <si>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И.о.начальника финансового управления </t>
  </si>
  <si>
    <t>__________________________</t>
  </si>
  <si>
    <t>И.А. Калинина</t>
  </si>
  <si>
    <t>МП</t>
  </si>
  <si>
    <t>Главный бухгалтер</t>
  </si>
  <si>
    <t>Л.Н.Валявкина</t>
  </si>
  <si>
    <t xml:space="preserve">Верхний предел муниципального долга по кредитным соглашениям и договорам (предельный объём муниципального долга):  33900,0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</si>
  <si>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8606,3 тыс.р. </t>
  </si>
  <si>
    <t>09.01 2019</t>
  </si>
  <si>
    <t>Людмила Николаевна Валявкина (81839) 7-18-56 (192)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</si>
</sst>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#,#00.00;[RED]\-#,#00.00"/>
    <numFmt numFmtId="172" formatCode="0"/>
    <numFmt numFmtId="173" formatCode="#,##0.00&quot;р.&quot;;[RED]#,##0.00&quot;р.&quot;"/>
  </numFmts>
  <fonts count="3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87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horizontal="center" wrapText="1"/>
    </xf>
    <xf numFmtId="164" fontId="15" fillId="0" borderId="0" xfId="0" applyFont="1" applyFill="1" applyAlignment="1">
      <alignment/>
    </xf>
    <xf numFmtId="164" fontId="16" fillId="0" borderId="2" xfId="0" applyFont="1" applyFill="1" applyBorder="1" applyAlignment="1">
      <alignment/>
    </xf>
    <xf numFmtId="164" fontId="16" fillId="0" borderId="3" xfId="0" applyFont="1" applyFill="1" applyBorder="1" applyAlignment="1">
      <alignment/>
    </xf>
    <xf numFmtId="164" fontId="16" fillId="0" borderId="4" xfId="0" applyFont="1" applyFill="1" applyBorder="1" applyAlignment="1">
      <alignment horizontal="center"/>
    </xf>
    <xf numFmtId="164" fontId="16" fillId="0" borderId="5" xfId="0" applyFont="1" applyFill="1" applyBorder="1" applyAlignment="1">
      <alignment horizontal="center"/>
    </xf>
    <xf numFmtId="164" fontId="16" fillId="0" borderId="6" xfId="0" applyFont="1" applyFill="1" applyBorder="1" applyAlignment="1">
      <alignment horizontal="center"/>
    </xf>
    <xf numFmtId="164" fontId="16" fillId="0" borderId="7" xfId="0" applyFont="1" applyFill="1" applyBorder="1" applyAlignment="1">
      <alignment horizontal="center"/>
    </xf>
    <xf numFmtId="164" fontId="16" fillId="0" borderId="8" xfId="0" applyFont="1" applyFill="1" applyBorder="1" applyAlignment="1">
      <alignment horizontal="center"/>
    </xf>
    <xf numFmtId="164" fontId="17" fillId="0" borderId="9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8" fillId="0" borderId="14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18" fillId="0" borderId="9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5" fontId="17" fillId="0" borderId="9" xfId="0" applyNumberFormat="1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horizontal="center" vertical="center" textRotation="90" wrapText="1"/>
    </xf>
    <xf numFmtId="165" fontId="17" fillId="0" borderId="5" xfId="0" applyNumberFormat="1" applyFont="1" applyFill="1" applyBorder="1" applyAlignment="1">
      <alignment horizontal="center" vertical="center" textRotation="90" wrapText="1"/>
    </xf>
    <xf numFmtId="164" fontId="17" fillId="0" borderId="6" xfId="0" applyFont="1" applyFill="1" applyBorder="1" applyAlignment="1">
      <alignment horizontal="center" vertical="center" textRotation="90" wrapText="1"/>
    </xf>
    <xf numFmtId="164" fontId="16" fillId="0" borderId="10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0" borderId="15" xfId="0" applyFont="1" applyFill="1" applyBorder="1" applyAlignment="1">
      <alignment horizontal="center" vertical="center" wrapText="1"/>
    </xf>
    <xf numFmtId="164" fontId="16" fillId="0" borderId="12" xfId="0" applyFont="1" applyFill="1" applyBorder="1" applyAlignment="1">
      <alignment horizontal="center" vertical="center" wrapText="1"/>
    </xf>
    <xf numFmtId="164" fontId="16" fillId="0" borderId="13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14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10" xfId="0" applyFont="1" applyFill="1" applyBorder="1" applyAlignment="1">
      <alignment horizontal="center" vertical="center"/>
    </xf>
    <xf numFmtId="164" fontId="16" fillId="0" borderId="11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/>
    </xf>
    <xf numFmtId="164" fontId="16" fillId="0" borderId="17" xfId="0" applyFont="1" applyFill="1" applyBorder="1" applyAlignment="1">
      <alignment horizontal="center" vertical="center" wrapText="1"/>
    </xf>
    <xf numFmtId="164" fontId="16" fillId="0" borderId="18" xfId="0" applyFont="1" applyFill="1" applyBorder="1" applyAlignment="1">
      <alignment horizontal="center" vertical="center" wrapText="1"/>
    </xf>
    <xf numFmtId="164" fontId="20" fillId="0" borderId="19" xfId="0" applyFont="1" applyFill="1" applyBorder="1" applyAlignment="1">
      <alignment/>
    </xf>
    <xf numFmtId="164" fontId="20" fillId="0" borderId="10" xfId="0" applyFont="1" applyFill="1" applyBorder="1" applyAlignment="1">
      <alignment/>
    </xf>
    <xf numFmtId="164" fontId="16" fillId="0" borderId="20" xfId="0" applyFont="1" applyFill="1" applyBorder="1" applyAlignment="1">
      <alignment/>
    </xf>
    <xf numFmtId="166" fontId="16" fillId="0" borderId="21" xfId="0" applyNumberFormat="1" applyFont="1" applyFill="1" applyBorder="1" applyAlignment="1">
      <alignment/>
    </xf>
    <xf numFmtId="164" fontId="16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/>
    </xf>
    <xf numFmtId="168" fontId="18" fillId="0" borderId="22" xfId="0" applyNumberFormat="1" applyFont="1" applyFill="1" applyBorder="1" applyAlignment="1">
      <alignment/>
    </xf>
    <xf numFmtId="168" fontId="18" fillId="0" borderId="23" xfId="0" applyNumberFormat="1" applyFont="1" applyFill="1" applyBorder="1" applyAlignment="1">
      <alignment/>
    </xf>
    <xf numFmtId="164" fontId="16" fillId="0" borderId="24" xfId="0" applyFont="1" applyFill="1" applyBorder="1" applyAlignment="1">
      <alignment/>
    </xf>
    <xf numFmtId="164" fontId="16" fillId="0" borderId="25" xfId="0" applyFont="1" applyFill="1" applyBorder="1" applyAlignment="1">
      <alignment/>
    </xf>
    <xf numFmtId="164" fontId="16" fillId="0" borderId="26" xfId="0" applyFont="1" applyFill="1" applyBorder="1" applyAlignment="1">
      <alignment/>
    </xf>
    <xf numFmtId="168" fontId="18" fillId="0" borderId="26" xfId="0" applyNumberFormat="1" applyFont="1" applyFill="1" applyBorder="1" applyAlignment="1">
      <alignment/>
    </xf>
    <xf numFmtId="164" fontId="16" fillId="0" borderId="27" xfId="0" applyFont="1" applyFill="1" applyBorder="1" applyAlignment="1">
      <alignment/>
    </xf>
    <xf numFmtId="164" fontId="18" fillId="0" borderId="28" xfId="0" applyFont="1" applyFill="1" applyBorder="1" applyAlignment="1">
      <alignment/>
    </xf>
    <xf numFmtId="168" fontId="18" fillId="0" borderId="29" xfId="0" applyNumberFormat="1" applyFont="1" applyFill="1" applyBorder="1" applyAlignment="1">
      <alignment/>
    </xf>
    <xf numFmtId="168" fontId="18" fillId="0" borderId="16" xfId="0" applyNumberFormat="1" applyFont="1" applyFill="1" applyBorder="1" applyAlignment="1">
      <alignment/>
    </xf>
    <xf numFmtId="168" fontId="18" fillId="0" borderId="30" xfId="0" applyNumberFormat="1" applyFont="1" applyFill="1" applyBorder="1" applyAlignment="1">
      <alignment/>
    </xf>
    <xf numFmtId="164" fontId="21" fillId="0" borderId="31" xfId="0" applyFont="1" applyFill="1" applyBorder="1" applyAlignment="1">
      <alignment/>
    </xf>
    <xf numFmtId="164" fontId="19" fillId="0" borderId="10" xfId="0" applyFont="1" applyFill="1" applyBorder="1" applyAlignment="1">
      <alignment/>
    </xf>
    <xf numFmtId="164" fontId="19" fillId="0" borderId="32" xfId="0" applyFont="1" applyFill="1" applyBorder="1" applyAlignment="1">
      <alignment/>
    </xf>
    <xf numFmtId="164" fontId="19" fillId="0" borderId="5" xfId="0" applyFont="1" applyFill="1" applyBorder="1" applyAlignment="1">
      <alignment/>
    </xf>
    <xf numFmtId="168" fontId="19" fillId="0" borderId="5" xfId="0" applyNumberFormat="1" applyFont="1" applyFill="1" applyBorder="1" applyAlignment="1">
      <alignment/>
    </xf>
    <xf numFmtId="168" fontId="19" fillId="0" borderId="33" xfId="0" applyNumberFormat="1" applyFont="1" applyFill="1" applyBorder="1" applyAlignment="1">
      <alignment/>
    </xf>
    <xf numFmtId="164" fontId="20" fillId="0" borderId="19" xfId="0" applyFont="1" applyFill="1" applyBorder="1" applyAlignment="1">
      <alignment/>
    </xf>
    <xf numFmtId="169" fontId="16" fillId="0" borderId="34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left" wrapText="1"/>
    </xf>
    <xf numFmtId="164" fontId="16" fillId="0" borderId="34" xfId="0" applyFont="1" applyFill="1" applyBorder="1" applyAlignment="1">
      <alignment horizontal="center" wrapText="1"/>
    </xf>
    <xf numFmtId="168" fontId="22" fillId="0" borderId="34" xfId="0" applyNumberFormat="1" applyFont="1" applyFill="1" applyBorder="1" applyAlignment="1">
      <alignment/>
    </xf>
    <xf numFmtId="164" fontId="16" fillId="0" borderId="35" xfId="0" applyFont="1" applyBorder="1" applyAlignment="1">
      <alignment wrapText="1"/>
    </xf>
    <xf numFmtId="166" fontId="16" fillId="0" borderId="34" xfId="0" applyNumberFormat="1" applyFont="1" applyFill="1" applyBorder="1" applyAlignment="1">
      <alignment/>
    </xf>
    <xf numFmtId="164" fontId="16" fillId="0" borderId="34" xfId="0" applyFont="1" applyBorder="1" applyAlignment="1">
      <alignment/>
    </xf>
    <xf numFmtId="168" fontId="22" fillId="0" borderId="22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left" wrapText="1"/>
    </xf>
    <xf numFmtId="164" fontId="16" fillId="0" borderId="16" xfId="0" applyFont="1" applyFill="1" applyBorder="1" applyAlignment="1">
      <alignment horizontal="center" wrapText="1"/>
    </xf>
    <xf numFmtId="168" fontId="22" fillId="0" borderId="34" xfId="0" applyNumberFormat="1" applyFont="1" applyFill="1" applyBorder="1" applyAlignment="1">
      <alignment/>
    </xf>
    <xf numFmtId="164" fontId="16" fillId="0" borderId="16" xfId="0" applyFont="1" applyFill="1" applyBorder="1" applyAlignment="1">
      <alignment horizontal="center" wrapText="1"/>
    </xf>
    <xf numFmtId="164" fontId="23" fillId="0" borderId="34" xfId="0" applyFont="1" applyFill="1" applyBorder="1" applyAlignment="1">
      <alignment horizontal="left" wrapText="1"/>
    </xf>
    <xf numFmtId="164" fontId="23" fillId="0" borderId="16" xfId="0" applyFont="1" applyFill="1" applyBorder="1" applyAlignment="1">
      <alignment horizontal="center" wrapText="1"/>
    </xf>
    <xf numFmtId="168" fontId="14" fillId="0" borderId="36" xfId="0" applyNumberFormat="1" applyFont="1" applyFill="1" applyBorder="1" applyAlignment="1">
      <alignment/>
    </xf>
    <xf numFmtId="168" fontId="19" fillId="0" borderId="11" xfId="0" applyNumberFormat="1" applyFont="1" applyFill="1" applyBorder="1" applyAlignment="1">
      <alignment/>
    </xf>
    <xf numFmtId="168" fontId="24" fillId="0" borderId="5" xfId="0" applyNumberFormat="1" applyFont="1" applyFill="1" applyBorder="1" applyAlignment="1">
      <alignment/>
    </xf>
    <xf numFmtId="164" fontId="20" fillId="0" borderId="36" xfId="0" applyFont="1" applyFill="1" applyBorder="1" applyAlignment="1">
      <alignment/>
    </xf>
    <xf numFmtId="164" fontId="14" fillId="0" borderId="36" xfId="0" applyFont="1" applyFill="1" applyBorder="1" applyAlignment="1">
      <alignment/>
    </xf>
    <xf numFmtId="164" fontId="19" fillId="0" borderId="37" xfId="0" applyFont="1" applyFill="1" applyBorder="1" applyAlignment="1">
      <alignment/>
    </xf>
    <xf numFmtId="164" fontId="19" fillId="0" borderId="38" xfId="0" applyFont="1" applyFill="1" applyBorder="1" applyAlignment="1">
      <alignment/>
    </xf>
    <xf numFmtId="168" fontId="19" fillId="0" borderId="38" xfId="0" applyNumberFormat="1" applyFont="1" applyFill="1" applyBorder="1" applyAlignment="1">
      <alignment/>
    </xf>
    <xf numFmtId="164" fontId="19" fillId="0" borderId="39" xfId="0" applyFont="1" applyFill="1" applyBorder="1" applyAlignment="1">
      <alignment/>
    </xf>
    <xf numFmtId="164" fontId="15" fillId="0" borderId="20" xfId="0" applyFont="1" applyFill="1" applyBorder="1" applyAlignment="1">
      <alignment/>
    </xf>
    <xf numFmtId="165" fontId="18" fillId="0" borderId="21" xfId="0" applyNumberFormat="1" applyFont="1" applyFill="1" applyBorder="1" applyAlignment="1">
      <alignment/>
    </xf>
    <xf numFmtId="165" fontId="18" fillId="0" borderId="22" xfId="0" applyNumberFormat="1" applyFont="1" applyFill="1" applyBorder="1" applyAlignment="1">
      <alignment/>
    </xf>
    <xf numFmtId="165" fontId="22" fillId="0" borderId="22" xfId="0" applyNumberFormat="1" applyFont="1" applyFill="1" applyBorder="1" applyAlignment="1">
      <alignment/>
    </xf>
    <xf numFmtId="170" fontId="22" fillId="0" borderId="22" xfId="0" applyNumberFormat="1" applyFont="1" applyFill="1" applyBorder="1" applyAlignment="1">
      <alignment/>
    </xf>
    <xf numFmtId="165" fontId="22" fillId="0" borderId="23" xfId="0" applyNumberFormat="1" applyFont="1" applyFill="1" applyBorder="1" applyAlignment="1">
      <alignment/>
    </xf>
    <xf numFmtId="164" fontId="14" fillId="0" borderId="31" xfId="0" applyFont="1" applyFill="1" applyBorder="1" applyAlignment="1">
      <alignment/>
    </xf>
    <xf numFmtId="165" fontId="19" fillId="0" borderId="28" xfId="0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5" fontId="24" fillId="0" borderId="16" xfId="0" applyNumberFormat="1" applyFont="1" applyFill="1" applyBorder="1" applyAlignment="1">
      <alignment/>
    </xf>
    <xf numFmtId="165" fontId="24" fillId="0" borderId="40" xfId="0" applyNumberFormat="1" applyFont="1" applyFill="1" applyBorder="1" applyAlignment="1">
      <alignment/>
    </xf>
    <xf numFmtId="164" fontId="15" fillId="0" borderId="36" xfId="0" applyFont="1" applyFill="1" applyBorder="1" applyAlignment="1">
      <alignment/>
    </xf>
    <xf numFmtId="165" fontId="19" fillId="0" borderId="37" xfId="0" applyNumberFormat="1" applyFont="1" applyFill="1" applyBorder="1" applyAlignment="1">
      <alignment/>
    </xf>
    <xf numFmtId="165" fontId="18" fillId="0" borderId="38" xfId="0" applyNumberFormat="1" applyFont="1" applyFill="1" applyBorder="1" applyAlignment="1">
      <alignment/>
    </xf>
    <xf numFmtId="165" fontId="22" fillId="0" borderId="38" xfId="0" applyNumberFormat="1" applyFont="1" applyFill="1" applyBorder="1" applyAlignment="1">
      <alignment/>
    </xf>
    <xf numFmtId="170" fontId="22" fillId="0" borderId="38" xfId="0" applyNumberFormat="1" applyFont="1" applyFill="1" applyBorder="1" applyAlignment="1">
      <alignment/>
    </xf>
    <xf numFmtId="165" fontId="22" fillId="0" borderId="39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wrapText="1"/>
    </xf>
    <xf numFmtId="165" fontId="16" fillId="0" borderId="22" xfId="0" applyNumberFormat="1" applyFont="1" applyFill="1" applyBorder="1" applyAlignment="1">
      <alignment wrapText="1"/>
    </xf>
    <xf numFmtId="171" fontId="22" fillId="0" borderId="22" xfId="0" applyNumberFormat="1" applyFont="1" applyFill="1" applyBorder="1" applyAlignment="1">
      <alignment wrapText="1"/>
    </xf>
    <xf numFmtId="168" fontId="22" fillId="0" borderId="23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/>
    </xf>
    <xf numFmtId="168" fontId="24" fillId="0" borderId="22" xfId="0" applyNumberFormat="1" applyFont="1" applyFill="1" applyBorder="1" applyAlignment="1">
      <alignment/>
    </xf>
    <xf numFmtId="165" fontId="24" fillId="0" borderId="22" xfId="0" applyNumberFormat="1" applyFont="1" applyFill="1" applyBorder="1" applyAlignment="1">
      <alignment/>
    </xf>
    <xf numFmtId="168" fontId="24" fillId="0" borderId="41" xfId="0" applyNumberFormat="1" applyFont="1" applyFill="1" applyBorder="1" applyAlignment="1">
      <alignment/>
    </xf>
    <xf numFmtId="164" fontId="15" fillId="0" borderId="31" xfId="0" applyFont="1" applyFill="1" applyBorder="1" applyAlignment="1">
      <alignment/>
    </xf>
    <xf numFmtId="165" fontId="19" fillId="0" borderId="42" xfId="0" applyNumberFormat="1" applyFont="1" applyFill="1" applyBorder="1" applyAlignment="1">
      <alignment/>
    </xf>
    <xf numFmtId="165" fontId="18" fillId="0" borderId="16" xfId="0" applyNumberFormat="1" applyFont="1" applyFill="1" applyBorder="1" applyAlignment="1">
      <alignment/>
    </xf>
    <xf numFmtId="170" fontId="22" fillId="0" borderId="16" xfId="0" applyNumberFormat="1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8" fontId="22" fillId="0" borderId="16" xfId="0" applyNumberFormat="1" applyFont="1" applyFill="1" applyBorder="1" applyAlignment="1">
      <alignment/>
    </xf>
    <xf numFmtId="168" fontId="22" fillId="0" borderId="30" xfId="0" applyNumberFormat="1" applyFont="1" applyFill="1" applyBorder="1" applyAlignment="1">
      <alignment/>
    </xf>
    <xf numFmtId="164" fontId="14" fillId="0" borderId="10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165" fontId="19" fillId="0" borderId="5" xfId="0" applyNumberFormat="1" applyFont="1" applyFill="1" applyBorder="1" applyAlignment="1">
      <alignment/>
    </xf>
    <xf numFmtId="168" fontId="24" fillId="0" borderId="33" xfId="0" applyNumberFormat="1" applyFont="1" applyFill="1" applyBorder="1" applyAlignment="1">
      <alignment/>
    </xf>
    <xf numFmtId="164" fontId="20" fillId="0" borderId="10" xfId="0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164" fontId="15" fillId="0" borderId="43" xfId="0" applyFont="1" applyFill="1" applyBorder="1" applyAlignment="1">
      <alignment/>
    </xf>
    <xf numFmtId="165" fontId="18" fillId="0" borderId="23" xfId="0" applyNumberFormat="1" applyFont="1" applyFill="1" applyBorder="1" applyAlignment="1">
      <alignment/>
    </xf>
    <xf numFmtId="164" fontId="15" fillId="0" borderId="44" xfId="0" applyFont="1" applyFill="1" applyBorder="1" applyAlignment="1">
      <alignment/>
    </xf>
    <xf numFmtId="165" fontId="18" fillId="0" borderId="45" xfId="0" applyNumberFormat="1" applyFont="1" applyFill="1" applyBorder="1" applyAlignment="1">
      <alignment/>
    </xf>
    <xf numFmtId="165" fontId="18" fillId="0" borderId="29" xfId="0" applyNumberFormat="1" applyFont="1" applyFill="1" applyBorder="1" applyAlignment="1">
      <alignment/>
    </xf>
    <xf numFmtId="165" fontId="18" fillId="0" borderId="30" xfId="0" applyNumberFormat="1" applyFont="1" applyFill="1" applyBorder="1" applyAlignment="1">
      <alignment/>
    </xf>
    <xf numFmtId="164" fontId="14" fillId="0" borderId="37" xfId="0" applyFont="1" applyFill="1" applyBorder="1" applyAlignment="1">
      <alignment/>
    </xf>
    <xf numFmtId="165" fontId="19" fillId="0" borderId="46" xfId="0" applyNumberFormat="1" applyFont="1" applyFill="1" applyBorder="1" applyAlignment="1">
      <alignment/>
    </xf>
    <xf numFmtId="165" fontId="19" fillId="0" borderId="35" xfId="0" applyNumberFormat="1" applyFont="1" applyFill="1" applyBorder="1" applyAlignment="1">
      <alignment/>
    </xf>
    <xf numFmtId="172" fontId="19" fillId="0" borderId="35" xfId="0" applyNumberFormat="1" applyFont="1" applyFill="1" applyBorder="1" applyAlignment="1">
      <alignment/>
    </xf>
    <xf numFmtId="165" fontId="24" fillId="0" borderId="35" xfId="0" applyNumberFormat="1" applyFont="1" applyFill="1" applyBorder="1" applyAlignment="1">
      <alignment/>
    </xf>
    <xf numFmtId="165" fontId="24" fillId="0" borderId="47" xfId="0" applyNumberFormat="1" applyFont="1" applyFill="1" applyBorder="1" applyAlignment="1">
      <alignment/>
    </xf>
    <xf numFmtId="164" fontId="14" fillId="0" borderId="48" xfId="0" applyFont="1" applyFill="1" applyBorder="1" applyAlignment="1">
      <alignment/>
    </xf>
    <xf numFmtId="165" fontId="19" fillId="0" borderId="49" xfId="0" applyNumberFormat="1" applyFont="1" applyFill="1" applyBorder="1" applyAlignment="1">
      <alignment/>
    </xf>
    <xf numFmtId="165" fontId="19" fillId="0" borderId="50" xfId="0" applyNumberFormat="1" applyFont="1" applyFill="1" applyBorder="1" applyAlignment="1">
      <alignment/>
    </xf>
    <xf numFmtId="168" fontId="24" fillId="0" borderId="50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 horizontal="left"/>
    </xf>
    <xf numFmtId="164" fontId="22" fillId="0" borderId="0" xfId="0" applyFont="1" applyFill="1" applyAlignment="1">
      <alignment horizontal="center"/>
    </xf>
    <xf numFmtId="164" fontId="17" fillId="0" borderId="0" xfId="0" applyFont="1" applyFill="1" applyAlignment="1">
      <alignment/>
    </xf>
    <xf numFmtId="164" fontId="29" fillId="0" borderId="0" xfId="0" applyFont="1" applyAlignment="1">
      <alignment/>
    </xf>
    <xf numFmtId="164" fontId="17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9" fillId="0" borderId="0" xfId="0" applyFont="1" applyBorder="1" applyAlignment="1">
      <alignment/>
    </xf>
    <xf numFmtId="164" fontId="17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31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9" fillId="0" borderId="0" xfId="0" applyFont="1" applyFill="1" applyAlignment="1">
      <alignment/>
    </xf>
    <xf numFmtId="173" fontId="32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4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164" fontId="20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18" fillId="0" borderId="0" xfId="0" applyFont="1" applyFill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tabSelected="1" view="pageBreakPreview" zoomScale="44" zoomScaleNormal="50" zoomScaleSheetLayoutView="44" workbookViewId="0" topLeftCell="A7">
      <selection activeCell="G27" sqref="G27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8515625" style="0" customWidth="1"/>
    <col min="4" max="4" width="29.7109375" style="0" customWidth="1"/>
    <col min="5" max="5" width="27.7109375" style="0" customWidth="1"/>
    <col min="6" max="6" width="22.7109375" style="0" customWidth="1"/>
    <col min="7" max="7" width="23.140625" style="0" customWidth="1"/>
    <col min="8" max="8" width="30.140625" style="0" customWidth="1"/>
    <col min="9" max="10" width="11.421875" style="0" customWidth="1"/>
    <col min="11" max="11" width="31.28125" style="0" customWidth="1"/>
    <col min="12" max="12" width="29.7109375" style="0" customWidth="1"/>
    <col min="13" max="13" width="11.421875" style="0" customWidth="1"/>
    <col min="14" max="14" width="28.57421875" style="0" customWidth="1"/>
    <col min="15" max="15" width="29.140625" style="0" customWidth="1"/>
    <col min="16" max="16" width="11.421875" style="0" customWidth="1"/>
    <col min="17" max="17" width="26.57421875" style="0" customWidth="1"/>
    <col min="18" max="18" width="26.28125" style="0" customWidth="1"/>
    <col min="19" max="19" width="11.421875" style="0" customWidth="1"/>
    <col min="20" max="20" width="33.140625" style="0" customWidth="1"/>
    <col min="21" max="21" width="26.28125" style="0" customWidth="1"/>
    <col min="22" max="28" width="11.421875" style="0" customWidth="1"/>
    <col min="29" max="29" width="35.57421875" style="0" customWidth="1"/>
    <col min="30" max="30" width="23.851562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3" t="s">
        <v>11</v>
      </c>
      <c r="I6" s="13"/>
      <c r="J6" s="13"/>
      <c r="K6" s="17" t="s">
        <v>12</v>
      </c>
      <c r="L6" s="17"/>
      <c r="M6" s="17"/>
      <c r="N6" s="18" t="s">
        <v>13</v>
      </c>
      <c r="O6" s="18"/>
      <c r="P6" s="18"/>
      <c r="Q6" s="19" t="s">
        <v>14</v>
      </c>
      <c r="R6" s="19"/>
      <c r="S6" s="19"/>
      <c r="T6" s="20" t="s">
        <v>15</v>
      </c>
      <c r="U6" s="20"/>
      <c r="V6" s="20"/>
      <c r="W6" s="15" t="s">
        <v>16</v>
      </c>
      <c r="X6" s="15"/>
      <c r="Y6" s="15"/>
      <c r="Z6" s="21" t="s">
        <v>17</v>
      </c>
      <c r="AA6" s="21"/>
      <c r="AB6" s="21"/>
      <c r="AC6" s="22" t="s">
        <v>18</v>
      </c>
      <c r="AD6" s="22"/>
      <c r="AE6" s="22"/>
    </row>
    <row r="7" spans="1:31" ht="170.25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9">
      <c r="A15" s="75" t="s">
        <v>31</v>
      </c>
      <c r="B15" s="76" t="s">
        <v>32</v>
      </c>
      <c r="C15" s="77" t="s">
        <v>33</v>
      </c>
      <c r="D15" s="78">
        <v>17800000</v>
      </c>
      <c r="E15" s="79" t="s">
        <v>34</v>
      </c>
      <c r="F15" s="80">
        <v>43423</v>
      </c>
      <c r="G15" s="81"/>
      <c r="H15" s="78">
        <v>17800000</v>
      </c>
      <c r="I15" s="78"/>
      <c r="J15" s="78"/>
      <c r="K15" s="78"/>
      <c r="L15" s="78"/>
      <c r="M15" s="78"/>
      <c r="N15" s="78"/>
      <c r="O15" s="78">
        <v>811622.05</v>
      </c>
      <c r="P15" s="78"/>
      <c r="Q15" s="78"/>
      <c r="R15" s="78">
        <f aca="true" t="shared" si="3" ref="R15:R19">L15</f>
        <v>0</v>
      </c>
      <c r="S15" s="78"/>
      <c r="T15" s="78">
        <f>2000000+3000000+1000000+11800000</f>
        <v>17800000</v>
      </c>
      <c r="U15" s="78">
        <f aca="true" t="shared" si="4" ref="U15:U19">O15</f>
        <v>811622.05</v>
      </c>
      <c r="V15" s="78"/>
      <c r="W15" s="78"/>
      <c r="X15" s="78"/>
      <c r="Y15" s="78"/>
      <c r="Z15" s="78"/>
      <c r="AA15" s="78"/>
      <c r="AB15" s="78"/>
      <c r="AC15" s="82">
        <f aca="true" t="shared" si="5" ref="AC15:AC19">H15+N15-T15</f>
        <v>0</v>
      </c>
      <c r="AD15" s="78"/>
      <c r="AE15" s="78"/>
    </row>
    <row r="16" spans="1:31" ht="39">
      <c r="A16" s="75" t="s">
        <v>35</v>
      </c>
      <c r="B16" s="83" t="s">
        <v>36</v>
      </c>
      <c r="C16" s="84" t="s">
        <v>37</v>
      </c>
      <c r="D16" s="78">
        <v>4000000</v>
      </c>
      <c r="E16" s="79" t="s">
        <v>34</v>
      </c>
      <c r="F16" s="80">
        <v>43430</v>
      </c>
      <c r="G16" s="81"/>
      <c r="H16" s="78">
        <v>4000000</v>
      </c>
      <c r="I16" s="78"/>
      <c r="J16" s="78"/>
      <c r="K16" s="78"/>
      <c r="L16" s="85">
        <v>21238.36</v>
      </c>
      <c r="M16" s="78"/>
      <c r="N16" s="78"/>
      <c r="O16" s="78">
        <f>210259.73+24689.59+24689.59+23893.15+21238.36</f>
        <v>304770.42</v>
      </c>
      <c r="P16" s="78"/>
      <c r="Q16" s="78"/>
      <c r="R16" s="78">
        <f t="shared" si="3"/>
        <v>21238.36</v>
      </c>
      <c r="S16" s="78"/>
      <c r="T16" s="78">
        <v>4000000</v>
      </c>
      <c r="U16" s="78">
        <f t="shared" si="4"/>
        <v>304770.42</v>
      </c>
      <c r="V16" s="78"/>
      <c r="W16" s="78"/>
      <c r="X16" s="78"/>
      <c r="Y16" s="78"/>
      <c r="Z16" s="78"/>
      <c r="AA16" s="78"/>
      <c r="AB16" s="78"/>
      <c r="AC16" s="82">
        <f t="shared" si="5"/>
        <v>0</v>
      </c>
      <c r="AD16" s="78"/>
      <c r="AE16" s="78"/>
    </row>
    <row r="17" spans="1:31" ht="39">
      <c r="A17" s="75" t="s">
        <v>38</v>
      </c>
      <c r="B17" s="83" t="s">
        <v>39</v>
      </c>
      <c r="C17" s="84" t="s">
        <v>37</v>
      </c>
      <c r="D17" s="78">
        <v>3000000</v>
      </c>
      <c r="E17" s="79" t="s">
        <v>34</v>
      </c>
      <c r="F17" s="80">
        <v>43607</v>
      </c>
      <c r="G17" s="81"/>
      <c r="H17" s="78"/>
      <c r="I17" s="78"/>
      <c r="J17" s="78"/>
      <c r="K17" s="78">
        <v>0</v>
      </c>
      <c r="L17" s="85">
        <v>23124.82</v>
      </c>
      <c r="M17" s="78"/>
      <c r="N17" s="78">
        <v>3000000</v>
      </c>
      <c r="O17" s="78">
        <f>48562.12+23895.65+23895.65+23124.82+23895.65+23124.82</f>
        <v>166498.71000000002</v>
      </c>
      <c r="P17" s="78"/>
      <c r="Q17" s="78"/>
      <c r="R17" s="78">
        <f t="shared" si="3"/>
        <v>23124.82</v>
      </c>
      <c r="S17" s="78"/>
      <c r="T17" s="78"/>
      <c r="U17" s="78">
        <f t="shared" si="4"/>
        <v>166498.71000000002</v>
      </c>
      <c r="V17" s="78"/>
      <c r="W17" s="78"/>
      <c r="X17" s="78"/>
      <c r="Y17" s="78"/>
      <c r="Z17" s="78"/>
      <c r="AA17" s="78"/>
      <c r="AB17" s="78"/>
      <c r="AC17" s="82">
        <f t="shared" si="5"/>
        <v>3000000</v>
      </c>
      <c r="AD17" s="78"/>
      <c r="AE17" s="78"/>
    </row>
    <row r="18" spans="1:31" ht="39">
      <c r="A18" s="75" t="s">
        <v>40</v>
      </c>
      <c r="B18" s="83" t="s">
        <v>41</v>
      </c>
      <c r="C18" s="86" t="s">
        <v>42</v>
      </c>
      <c r="D18" s="78">
        <v>33900000</v>
      </c>
      <c r="E18" s="79" t="s">
        <v>34</v>
      </c>
      <c r="F18" s="80">
        <v>43670</v>
      </c>
      <c r="G18" s="81"/>
      <c r="H18" s="78"/>
      <c r="I18" s="78"/>
      <c r="J18" s="78"/>
      <c r="K18" s="78">
        <v>12100000</v>
      </c>
      <c r="L18" s="85">
        <v>196207.86</v>
      </c>
      <c r="M18" s="78"/>
      <c r="N18" s="78">
        <f>11800000+10000000+12100000</f>
        <v>33900000</v>
      </c>
      <c r="O18" s="78">
        <f>91186.42+91186.43+88244.92+98664.81+196207.86</f>
        <v>565490.44</v>
      </c>
      <c r="P18" s="78"/>
      <c r="Q18" s="78">
        <v>1500000</v>
      </c>
      <c r="R18" s="78">
        <f t="shared" si="3"/>
        <v>196207.86</v>
      </c>
      <c r="S18" s="78"/>
      <c r="T18" s="78">
        <f>Q18</f>
        <v>1500000</v>
      </c>
      <c r="U18" s="78">
        <f t="shared" si="4"/>
        <v>565490.44</v>
      </c>
      <c r="V18" s="78"/>
      <c r="W18" s="78"/>
      <c r="X18" s="78"/>
      <c r="Y18" s="78"/>
      <c r="Z18" s="78"/>
      <c r="AA18" s="78"/>
      <c r="AB18" s="78"/>
      <c r="AC18" s="82">
        <f t="shared" si="5"/>
        <v>32400000</v>
      </c>
      <c r="AD18" s="78"/>
      <c r="AE18" s="78"/>
    </row>
    <row r="19" spans="1:31" ht="39">
      <c r="A19" s="75" t="s">
        <v>43</v>
      </c>
      <c r="B19" s="87" t="s">
        <v>44</v>
      </c>
      <c r="C19" s="88" t="s">
        <v>45</v>
      </c>
      <c r="D19" s="78">
        <v>5200000</v>
      </c>
      <c r="E19" s="79" t="s">
        <v>34</v>
      </c>
      <c r="F19" s="80">
        <v>43725</v>
      </c>
      <c r="G19" s="81"/>
      <c r="H19" s="78"/>
      <c r="I19" s="78"/>
      <c r="J19" s="78"/>
      <c r="K19" s="78">
        <v>2700000</v>
      </c>
      <c r="L19" s="85">
        <v>28400.24</v>
      </c>
      <c r="M19" s="78">
        <v>0.51</v>
      </c>
      <c r="N19" s="78">
        <f>2500000+2700000</f>
        <v>5200000</v>
      </c>
      <c r="O19" s="78">
        <f>2034.4+28400.24</f>
        <v>30434.640000000003</v>
      </c>
      <c r="P19" s="78">
        <v>0.51</v>
      </c>
      <c r="Q19" s="78"/>
      <c r="R19" s="78">
        <f t="shared" si="3"/>
        <v>28400.24</v>
      </c>
      <c r="S19" s="78">
        <v>0.51</v>
      </c>
      <c r="T19" s="78"/>
      <c r="U19" s="78">
        <f t="shared" si="4"/>
        <v>30434.640000000003</v>
      </c>
      <c r="V19" s="78">
        <v>0.51</v>
      </c>
      <c r="W19" s="78"/>
      <c r="X19" s="78"/>
      <c r="Y19" s="78"/>
      <c r="Z19" s="78"/>
      <c r="AA19" s="78"/>
      <c r="AB19" s="78"/>
      <c r="AC19" s="82">
        <f t="shared" si="5"/>
        <v>5200000</v>
      </c>
      <c r="AD19" s="78"/>
      <c r="AE19" s="78"/>
    </row>
    <row r="20" spans="1:31" ht="30.75">
      <c r="A20" s="89"/>
      <c r="B20" s="90" t="s">
        <v>46</v>
      </c>
      <c r="C20" s="72"/>
      <c r="D20" s="91">
        <f>SUM(D15:D19)</f>
        <v>63900000</v>
      </c>
      <c r="E20" s="72"/>
      <c r="F20" s="72"/>
      <c r="G20" s="72"/>
      <c r="H20" s="91">
        <f>SUM(H15:H19)</f>
        <v>21800000</v>
      </c>
      <c r="I20" s="91">
        <f>SUM(I15:I19)</f>
        <v>0</v>
      </c>
      <c r="J20" s="91">
        <f>SUM(J15:J19)</f>
        <v>0</v>
      </c>
      <c r="K20" s="91">
        <f>SUM(K15:K19)</f>
        <v>14800000</v>
      </c>
      <c r="L20" s="91">
        <f>SUM(L15:L19)</f>
        <v>268971.27999999997</v>
      </c>
      <c r="M20" s="91">
        <f>SUM(M15:M19)</f>
        <v>0.51</v>
      </c>
      <c r="N20" s="91">
        <f>SUM(N15:N19)</f>
        <v>42100000</v>
      </c>
      <c r="O20" s="91">
        <f>SUM(O15:O19)</f>
        <v>1878816.26</v>
      </c>
      <c r="P20" s="91">
        <f>SUM(P15:P19)</f>
        <v>0.51</v>
      </c>
      <c r="Q20" s="91">
        <f>SUM(Q15:Q19)</f>
        <v>1500000</v>
      </c>
      <c r="R20" s="91">
        <f>SUM(R15:R19)</f>
        <v>268971.27999999997</v>
      </c>
      <c r="S20" s="91">
        <f>SUM(S15:S19)</f>
        <v>0.51</v>
      </c>
      <c r="T20" s="91">
        <f>SUM(T15:T19)</f>
        <v>23300000</v>
      </c>
      <c r="U20" s="91">
        <f>SUM(U15:U19)</f>
        <v>1878816.26</v>
      </c>
      <c r="V20" s="91">
        <f>SUM(V15:V19)</f>
        <v>0.51</v>
      </c>
      <c r="W20" s="91">
        <f>SUM(W15:W19)</f>
        <v>0</v>
      </c>
      <c r="X20" s="91">
        <f>SUM(X15:X19)</f>
        <v>0</v>
      </c>
      <c r="Y20" s="91">
        <f>SUM(Y15:Y19)</f>
        <v>0</v>
      </c>
      <c r="Z20" s="91">
        <f>SUM(Z15:Z19)</f>
        <v>0</v>
      </c>
      <c r="AA20" s="91">
        <f>SUM(AA15:AA19)</f>
        <v>0</v>
      </c>
      <c r="AB20" s="91">
        <f>SUM(AB15:AB19)</f>
        <v>0</v>
      </c>
      <c r="AC20" s="91">
        <f>SUM(AC15:AC19)</f>
        <v>40600000</v>
      </c>
      <c r="AD20" s="91">
        <f>SUM(AD15:AD19)</f>
        <v>0</v>
      </c>
      <c r="AE20" s="91">
        <f>SUM(AE15:AE19)</f>
        <v>0</v>
      </c>
    </row>
    <row r="21" spans="1:31" ht="28.5" customHeight="1">
      <c r="A21" s="92" t="s">
        <v>47</v>
      </c>
      <c r="B21" s="74" t="s">
        <v>48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</row>
    <row r="22" spans="1:31" ht="26.25">
      <c r="A22" s="93"/>
      <c r="B22" s="94" t="s">
        <v>49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7"/>
    </row>
    <row r="23" spans="1:31" ht="30.75">
      <c r="A23" s="98"/>
      <c r="B23" s="99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3"/>
    </row>
    <row r="24" spans="1:31" ht="30.75">
      <c r="A24" s="104"/>
      <c r="B24" s="105" t="s">
        <v>50</v>
      </c>
      <c r="C24" s="106"/>
      <c r="D24" s="107">
        <f>D23</f>
        <v>0</v>
      </c>
      <c r="E24" s="107"/>
      <c r="F24" s="107"/>
      <c r="G24" s="107"/>
      <c r="H24" s="107">
        <f>SUM(H23:H23)</f>
        <v>0</v>
      </c>
      <c r="I24" s="107">
        <f>SUM(I23:I23)</f>
        <v>0</v>
      </c>
      <c r="J24" s="107">
        <f>SUM(J23:J23)</f>
        <v>0</v>
      </c>
      <c r="K24" s="107">
        <f>SUM(K23:K23)</f>
        <v>0</v>
      </c>
      <c r="L24" s="107">
        <f>SUM(L23:L23)</f>
        <v>0</v>
      </c>
      <c r="M24" s="107">
        <f>SUM(M23:M23)</f>
        <v>0</v>
      </c>
      <c r="N24" s="107">
        <f>SUM(N23:N23)</f>
        <v>0</v>
      </c>
      <c r="O24" s="107">
        <f>SUM(O23:O23)</f>
        <v>0</v>
      </c>
      <c r="P24" s="107">
        <f>SUM(P23:P23)</f>
        <v>0</v>
      </c>
      <c r="Q24" s="107">
        <f>SUM(Q23:Q23)</f>
        <v>0</v>
      </c>
      <c r="R24" s="107">
        <f>SUM(R23:R23)</f>
        <v>0</v>
      </c>
      <c r="S24" s="107">
        <f>SUM(S23:S23)</f>
        <v>0</v>
      </c>
      <c r="T24" s="107">
        <f>SUM(T23:T23)</f>
        <v>0</v>
      </c>
      <c r="U24" s="107">
        <f>SUM(U23:U23)</f>
        <v>0</v>
      </c>
      <c r="V24" s="107">
        <f>SUM(V23:V23)</f>
        <v>0</v>
      </c>
      <c r="W24" s="107">
        <f>SUM(W23:W23)</f>
        <v>0</v>
      </c>
      <c r="X24" s="107">
        <f>SUM(X23:X23)</f>
        <v>0</v>
      </c>
      <c r="Y24" s="107">
        <f>SUM(Y23:Y23)</f>
        <v>0</v>
      </c>
      <c r="Z24" s="107">
        <f>SUM(Z23:Z23)</f>
        <v>0</v>
      </c>
      <c r="AA24" s="107">
        <f>SUM(AA23:AA23)</f>
        <v>0</v>
      </c>
      <c r="AB24" s="107">
        <f>SUM(AB23:AB23)</f>
        <v>0</v>
      </c>
      <c r="AC24" s="107">
        <f>SUM(AC23:AC23)</f>
        <v>0</v>
      </c>
      <c r="AD24" s="107">
        <f>SUM(AD23:AD23)</f>
        <v>0</v>
      </c>
      <c r="AE24" s="108">
        <f>SUM(AE23:AE23)</f>
        <v>0</v>
      </c>
    </row>
    <row r="25" spans="1:31" ht="30.75">
      <c r="A25" s="109"/>
      <c r="B25" s="110" t="s">
        <v>51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4"/>
    </row>
    <row r="26" spans="1:31" ht="57.75">
      <c r="A26" s="98"/>
      <c r="B26" s="115" t="s">
        <v>52</v>
      </c>
      <c r="C26" s="116" t="s">
        <v>53</v>
      </c>
      <c r="D26" s="117">
        <v>10000000</v>
      </c>
      <c r="E26" s="79" t="s">
        <v>34</v>
      </c>
      <c r="F26" s="80">
        <v>43427</v>
      </c>
      <c r="G26" s="101"/>
      <c r="H26" s="82"/>
      <c r="I26" s="82"/>
      <c r="J26" s="82"/>
      <c r="K26" s="82"/>
      <c r="L26" s="82">
        <v>1753.42</v>
      </c>
      <c r="M26" s="82"/>
      <c r="N26" s="82">
        <v>10000000</v>
      </c>
      <c r="O26" s="82">
        <f>L26</f>
        <v>1753.42</v>
      </c>
      <c r="P26" s="82"/>
      <c r="Q26" s="82"/>
      <c r="R26" s="82">
        <v>1753.42</v>
      </c>
      <c r="S26" s="82"/>
      <c r="T26" s="82">
        <f>N26</f>
        <v>10000000</v>
      </c>
      <c r="U26" s="82">
        <f>R26</f>
        <v>1753.42</v>
      </c>
      <c r="V26" s="82"/>
      <c r="W26" s="82"/>
      <c r="X26" s="82"/>
      <c r="Y26" s="82"/>
      <c r="Z26" s="82"/>
      <c r="AA26" s="82"/>
      <c r="AB26" s="82"/>
      <c r="AC26" s="82">
        <f>H26+N26-T26</f>
        <v>0</v>
      </c>
      <c r="AD26" s="82">
        <f>L26+O26-R26-U26</f>
        <v>0</v>
      </c>
      <c r="AE26" s="118"/>
    </row>
    <row r="27" spans="1:31" ht="30.75">
      <c r="A27" s="98"/>
      <c r="B27" s="119" t="s">
        <v>54</v>
      </c>
      <c r="C27" s="100"/>
      <c r="D27" s="120">
        <f>D26</f>
        <v>10000000</v>
      </c>
      <c r="E27" s="121"/>
      <c r="F27" s="121"/>
      <c r="G27" s="121"/>
      <c r="H27" s="120">
        <f>SUM(H26)</f>
        <v>0</v>
      </c>
      <c r="I27" s="120">
        <f>SUM(I26)</f>
        <v>0</v>
      </c>
      <c r="J27" s="120">
        <f>SUM(J26)</f>
        <v>0</v>
      </c>
      <c r="K27" s="120">
        <f>SUM(K26)</f>
        <v>0</v>
      </c>
      <c r="L27" s="120">
        <f>SUM(L26)</f>
        <v>1753.42</v>
      </c>
      <c r="M27" s="120">
        <f>SUM(M26)</f>
        <v>0</v>
      </c>
      <c r="N27" s="120">
        <f>SUM(N26)</f>
        <v>10000000</v>
      </c>
      <c r="O27" s="120">
        <f>SUM(O26)</f>
        <v>1753.42</v>
      </c>
      <c r="P27" s="120">
        <f>SUM(P26)</f>
        <v>0</v>
      </c>
      <c r="Q27" s="120">
        <f>SUM(Q26)</f>
        <v>0</v>
      </c>
      <c r="R27" s="120">
        <f>SUM(R26)</f>
        <v>1753.42</v>
      </c>
      <c r="S27" s="120">
        <f>SUM(S26)</f>
        <v>0</v>
      </c>
      <c r="T27" s="120">
        <f>SUM(T26)</f>
        <v>10000000</v>
      </c>
      <c r="U27" s="120">
        <f>SUM(U26)</f>
        <v>1753.42</v>
      </c>
      <c r="V27" s="120">
        <f>SUM(V26)</f>
        <v>0</v>
      </c>
      <c r="W27" s="120">
        <f>SUM(W26)</f>
        <v>0</v>
      </c>
      <c r="X27" s="120">
        <f>SUM(X26)</f>
        <v>0</v>
      </c>
      <c r="Y27" s="120">
        <f>SUM(Y26)</f>
        <v>0</v>
      </c>
      <c r="Z27" s="120">
        <f>SUM(Z26)</f>
        <v>0</v>
      </c>
      <c r="AA27" s="120">
        <f>SUM(AA26)</f>
        <v>0</v>
      </c>
      <c r="AB27" s="120">
        <f>SUM(AB26)</f>
        <v>0</v>
      </c>
      <c r="AC27" s="120">
        <f>SUM(AC26)</f>
        <v>0</v>
      </c>
      <c r="AD27" s="120">
        <f>SUM(AD26)</f>
        <v>0</v>
      </c>
      <c r="AE27" s="122">
        <f>SUM(AE26)</f>
        <v>0</v>
      </c>
    </row>
    <row r="28" spans="1:31" ht="30.75">
      <c r="A28" s="123"/>
      <c r="B28" s="124"/>
      <c r="C28" s="125"/>
      <c r="D28" s="126"/>
      <c r="E28" s="127"/>
      <c r="F28" s="127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9"/>
    </row>
    <row r="29" spans="1:31" ht="30.75">
      <c r="A29" s="130"/>
      <c r="B29" s="131" t="s">
        <v>55</v>
      </c>
      <c r="C29" s="132"/>
      <c r="D29" s="91">
        <f>D24+D27</f>
        <v>10000000</v>
      </c>
      <c r="E29" s="91"/>
      <c r="F29" s="91"/>
      <c r="G29" s="91"/>
      <c r="H29" s="91">
        <f>H24+H27</f>
        <v>0</v>
      </c>
      <c r="I29" s="91">
        <f>I24+I27</f>
        <v>0</v>
      </c>
      <c r="J29" s="91">
        <f>J24+J27</f>
        <v>0</v>
      </c>
      <c r="K29" s="91">
        <f>K24+K27</f>
        <v>0</v>
      </c>
      <c r="L29" s="91">
        <f>L24+L27</f>
        <v>1753.42</v>
      </c>
      <c r="M29" s="91">
        <f>M24+M27</f>
        <v>0</v>
      </c>
      <c r="N29" s="91">
        <f>N24+N27</f>
        <v>10000000</v>
      </c>
      <c r="O29" s="91">
        <f>O24+O27</f>
        <v>1753.42</v>
      </c>
      <c r="P29" s="91">
        <f>P24+P27</f>
        <v>0</v>
      </c>
      <c r="Q29" s="91">
        <f>Q24+Q27</f>
        <v>0</v>
      </c>
      <c r="R29" s="91">
        <f>R24+R27</f>
        <v>1753.42</v>
      </c>
      <c r="S29" s="91">
        <f>S24+S27</f>
        <v>0</v>
      </c>
      <c r="T29" s="91">
        <f>T24+T27</f>
        <v>10000000</v>
      </c>
      <c r="U29" s="91">
        <f>U24+U27</f>
        <v>1753.42</v>
      </c>
      <c r="V29" s="91">
        <f>V24+V27</f>
        <v>0</v>
      </c>
      <c r="W29" s="91">
        <f>W24+W27</f>
        <v>0</v>
      </c>
      <c r="X29" s="91">
        <f>X24+X27</f>
        <v>0</v>
      </c>
      <c r="Y29" s="91">
        <f>Y24+Y27</f>
        <v>0</v>
      </c>
      <c r="Z29" s="91">
        <f>Z24+Z27</f>
        <v>0</v>
      </c>
      <c r="AA29" s="91">
        <f>AA24+AA27</f>
        <v>0</v>
      </c>
      <c r="AB29" s="91">
        <f>AB24+AB27</f>
        <v>0</v>
      </c>
      <c r="AC29" s="91">
        <f>AC24+AC27</f>
        <v>0</v>
      </c>
      <c r="AD29" s="91">
        <f>AD24+AD27</f>
        <v>0</v>
      </c>
      <c r="AE29" s="133">
        <f>AE24+AE27</f>
        <v>0</v>
      </c>
    </row>
    <row r="30" spans="1:31" ht="28.5">
      <c r="A30" s="134" t="s">
        <v>56</v>
      </c>
      <c r="B30" s="135" t="s">
        <v>57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</row>
    <row r="31" spans="1:31" ht="26.25">
      <c r="A31" s="136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37"/>
    </row>
    <row r="32" spans="1:31" ht="26.25">
      <c r="A32" s="138"/>
      <c r="B32" s="139" t="s">
        <v>58</v>
      </c>
      <c r="C32" s="139"/>
      <c r="D32" s="139"/>
      <c r="E32" s="139"/>
      <c r="F32" s="139"/>
      <c r="G32" s="139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25"/>
      <c r="AD32" s="125"/>
      <c r="AE32" s="141"/>
    </row>
    <row r="33" spans="1:31" ht="30.75">
      <c r="A33" s="142"/>
      <c r="B33" s="143" t="s">
        <v>59</v>
      </c>
      <c r="C33" s="144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</row>
    <row r="34" spans="1:31" ht="30.75">
      <c r="A34" s="148"/>
      <c r="B34" s="149" t="s">
        <v>60</v>
      </c>
      <c r="C34" s="150"/>
      <c r="D34" s="151">
        <f>D20+D29+D33</f>
        <v>73900000</v>
      </c>
      <c r="E34" s="151"/>
      <c r="F34" s="151"/>
      <c r="G34" s="151"/>
      <c r="H34" s="151">
        <f>H20+H29+H33</f>
        <v>21800000</v>
      </c>
      <c r="I34" s="151">
        <f>I20+I29+I33</f>
        <v>0</v>
      </c>
      <c r="J34" s="151">
        <f>J20+J29+J33</f>
        <v>0</v>
      </c>
      <c r="K34" s="151">
        <f>K20+K29+K33</f>
        <v>14800000</v>
      </c>
      <c r="L34" s="151">
        <f>L20+L29+L33</f>
        <v>270724.69999999995</v>
      </c>
      <c r="M34" s="151">
        <f>M20+M29+M33</f>
        <v>0.51</v>
      </c>
      <c r="N34" s="151">
        <f>N20+N29+N33</f>
        <v>52100000</v>
      </c>
      <c r="O34" s="151">
        <f>O20+O29+O33</f>
        <v>1880569.68</v>
      </c>
      <c r="P34" s="151">
        <f>P20+P29+P33</f>
        <v>0.51</v>
      </c>
      <c r="Q34" s="151">
        <f>Q20+Q29+Q33</f>
        <v>1500000</v>
      </c>
      <c r="R34" s="151">
        <f>R20+R29+R33</f>
        <v>270724.69999999995</v>
      </c>
      <c r="S34" s="151">
        <f>S20+S29+S33</f>
        <v>0.51</v>
      </c>
      <c r="T34" s="151">
        <f>T20+T29+T33</f>
        <v>33300000</v>
      </c>
      <c r="U34" s="151">
        <f>U20+U29+U33</f>
        <v>1880569.68</v>
      </c>
      <c r="V34" s="151">
        <f>V20+V29+V33</f>
        <v>0.51</v>
      </c>
      <c r="W34" s="151">
        <f>W20+W29+W33</f>
        <v>0</v>
      </c>
      <c r="X34" s="151">
        <f>X20+X29+X33</f>
        <v>0</v>
      </c>
      <c r="Y34" s="151">
        <f>Y20+Y29+Y33</f>
        <v>0</v>
      </c>
      <c r="Z34" s="151">
        <f>Z20+Z29+Z33</f>
        <v>0</v>
      </c>
      <c r="AA34" s="151">
        <f>AA20+AA29+AA33</f>
        <v>0</v>
      </c>
      <c r="AB34" s="151">
        <f>AB20+AB29+AB33</f>
        <v>0</v>
      </c>
      <c r="AC34" s="151">
        <f>AC20+AC29+AC33</f>
        <v>40600000</v>
      </c>
      <c r="AD34" s="151">
        <f>AD20+AD29+AD33</f>
        <v>0</v>
      </c>
      <c r="AE34" s="151">
        <f>AE20+AE29+AE33</f>
        <v>0</v>
      </c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4"/>
      <c r="E40" s="155"/>
      <c r="F40" s="155"/>
      <c r="G40" s="155"/>
      <c r="H40" s="155"/>
      <c r="I40" s="155"/>
      <c r="J40" s="155"/>
      <c r="K40" s="154"/>
      <c r="L40" s="155"/>
      <c r="M40" s="155"/>
      <c r="N40" s="154"/>
      <c r="O40" s="155"/>
      <c r="P40" s="155"/>
      <c r="Q40" s="155"/>
      <c r="R40" s="155"/>
      <c r="S40" s="155"/>
      <c r="T40" s="155"/>
      <c r="U40" s="155"/>
      <c r="V40" s="155"/>
      <c r="W40" s="154"/>
      <c r="X40" s="155"/>
      <c r="Y40" s="155"/>
      <c r="Z40" s="154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4"/>
      <c r="E41" s="155"/>
      <c r="F41" s="155"/>
      <c r="G41" s="155"/>
      <c r="H41" s="155"/>
      <c r="I41" s="155"/>
      <c r="J41" s="155"/>
      <c r="K41" s="154"/>
      <c r="L41" s="155"/>
      <c r="M41" s="155"/>
      <c r="N41" s="154"/>
      <c r="O41" s="155"/>
      <c r="P41" s="155"/>
      <c r="Q41" s="155"/>
      <c r="R41" s="155"/>
      <c r="S41" s="155"/>
      <c r="T41" s="155"/>
      <c r="U41" s="155"/>
      <c r="V41" s="155"/>
      <c r="W41" s="154"/>
      <c r="X41" s="155"/>
      <c r="Y41" s="155"/>
      <c r="Z41" s="154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5"/>
      <c r="E42" s="155"/>
      <c r="F42" s="155"/>
      <c r="G42" s="155"/>
      <c r="H42" s="155"/>
      <c r="I42" s="155"/>
      <c r="J42" s="155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ht="16.5">
      <c r="A43" s="152"/>
      <c r="B43" s="153"/>
      <c r="C43" s="153"/>
      <c r="D43" s="155"/>
      <c r="E43" s="155"/>
      <c r="F43" s="155"/>
      <c r="G43" s="155"/>
      <c r="H43" s="155"/>
      <c r="I43" s="155"/>
      <c r="J43" s="155"/>
      <c r="K43" s="154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</row>
    <row r="44" spans="1:31" ht="16.5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</row>
    <row r="45" spans="1:31" ht="30.75">
      <c r="A45" s="156"/>
      <c r="B45" s="156"/>
      <c r="C45" s="1"/>
      <c r="D45" s="157" t="s">
        <v>61</v>
      </c>
      <c r="E45" s="157"/>
      <c r="F45" s="157"/>
      <c r="G45" s="157"/>
      <c r="H45" s="158" t="s">
        <v>62</v>
      </c>
      <c r="I45" s="159"/>
      <c r="J45" s="158"/>
      <c r="K45" s="158" t="s">
        <v>63</v>
      </c>
      <c r="L45" s="158"/>
      <c r="M45" s="158"/>
      <c r="N45" s="160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30.75">
      <c r="A46" s="156"/>
      <c r="B46" s="156"/>
      <c r="C46" s="1"/>
      <c r="D46" s="1"/>
      <c r="E46" s="159"/>
      <c r="F46" s="159"/>
      <c r="G46" s="159"/>
      <c r="H46" s="161"/>
      <c r="I46" s="161"/>
      <c r="J46" s="162"/>
      <c r="K46" s="163"/>
      <c r="L46" s="158"/>
      <c r="M46" s="158"/>
      <c r="N46" s="4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24">
      <c r="A47" s="156"/>
      <c r="B47" s="156"/>
      <c r="C47" s="1"/>
      <c r="D47" s="164"/>
      <c r="E47" s="165"/>
      <c r="F47" s="164"/>
      <c r="G47" s="164"/>
      <c r="H47" s="166"/>
      <c r="I47" s="166"/>
      <c r="J47" s="167"/>
      <c r="K47" s="168"/>
      <c r="L47" s="167"/>
      <c r="M47" s="165"/>
      <c r="N47" s="166"/>
      <c r="O47" s="166"/>
      <c r="P47" s="166"/>
      <c r="Q47" s="16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"/>
      <c r="C48" s="169" t="s">
        <v>64</v>
      </c>
      <c r="D48" s="1"/>
      <c r="E48" s="159"/>
      <c r="F48" s="159"/>
      <c r="G48" s="159"/>
      <c r="H48" s="161"/>
      <c r="I48" s="161"/>
      <c r="J48" s="162"/>
      <c r="K48" s="163"/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30.75">
      <c r="A49" s="156"/>
      <c r="B49" s="1"/>
      <c r="C49" s="1"/>
      <c r="D49" s="1"/>
      <c r="E49" s="159"/>
      <c r="F49" s="159"/>
      <c r="G49" s="159"/>
      <c r="H49" s="161"/>
      <c r="I49" s="161"/>
      <c r="J49" s="170"/>
      <c r="K49" s="163"/>
      <c r="L49" s="158"/>
      <c r="M49" s="158"/>
      <c r="N49" s="4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30.75">
      <c r="A50" s="156"/>
      <c r="B50" s="156"/>
      <c r="C50" s="1"/>
      <c r="D50" s="157" t="s">
        <v>65</v>
      </c>
      <c r="E50" s="157"/>
      <c r="F50" s="171"/>
      <c r="G50" s="171"/>
      <c r="H50" s="158" t="s">
        <v>62</v>
      </c>
      <c r="I50" s="159"/>
      <c r="J50" s="158"/>
      <c r="K50" s="158" t="s">
        <v>66</v>
      </c>
      <c r="L50" s="158"/>
      <c r="M50" s="158"/>
      <c r="N50" s="4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24">
      <c r="A51" s="156"/>
      <c r="B51" s="156"/>
      <c r="C51" s="172"/>
      <c r="D51" s="172"/>
      <c r="E51" s="172"/>
      <c r="F51" s="173"/>
      <c r="G51" s="173"/>
      <c r="H51" s="172"/>
      <c r="I51" s="172"/>
      <c r="J51" s="172"/>
      <c r="K51" s="172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56"/>
      <c r="C52" s="156"/>
      <c r="D52" s="156"/>
      <c r="E52" s="156"/>
      <c r="F52" s="174"/>
      <c r="G52" s="174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16.5">
      <c r="A53" s="156"/>
      <c r="B53" s="156"/>
      <c r="C53" s="156"/>
      <c r="D53" s="156"/>
      <c r="E53" s="156"/>
      <c r="F53" s="175"/>
      <c r="G53" s="175"/>
      <c r="H53" s="176"/>
      <c r="I53" s="17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16.5">
      <c r="A54" s="156"/>
      <c r="B54" s="177"/>
      <c r="C54" s="1"/>
      <c r="D54" s="1"/>
      <c r="E54" s="1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30.75">
      <c r="A55" s="156"/>
      <c r="B55" s="178" t="s">
        <v>67</v>
      </c>
      <c r="C55" s="179"/>
      <c r="D55" s="180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26.25">
      <c r="A56" s="156"/>
      <c r="B56" s="179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6.25">
      <c r="A57" s="156"/>
      <c r="B57" s="179" t="s">
        <v>68</v>
      </c>
      <c r="C57" s="179"/>
      <c r="D57" s="179"/>
      <c r="E57" s="181"/>
      <c r="F57" s="181"/>
      <c r="G57" s="181"/>
      <c r="H57" s="181"/>
      <c r="I57" s="181"/>
      <c r="J57" s="181"/>
      <c r="K57" s="181"/>
      <c r="L57" s="181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6.25">
      <c r="A58" s="156"/>
      <c r="B58" s="179"/>
      <c r="C58" s="179"/>
      <c r="D58" s="182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83" t="s">
        <v>69</v>
      </c>
      <c r="C59" s="179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  <row r="60" spans="1:31" ht="28.5">
      <c r="A60" s="156"/>
      <c r="B60" s="179"/>
      <c r="C60" s="179"/>
      <c r="D60" s="184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  <row r="61" spans="1:31" ht="28.5">
      <c r="A61" s="156"/>
      <c r="B61" s="186" t="s">
        <v>70</v>
      </c>
      <c r="C61" s="186"/>
      <c r="D61" s="18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19652777777777777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2018-06-04T09:10:51Z</cp:lastPrinted>
  <dcterms:created xsi:type="dcterms:W3CDTF">1996-10-08T23:32:33Z</dcterms:created>
  <dcterms:modified xsi:type="dcterms:W3CDTF">2019-01-09T08:04:59Z</dcterms:modified>
  <cp:category/>
  <cp:version/>
  <cp:contentType/>
  <cp:contentStatus/>
  <cp:revision>109</cp:revision>
</cp:coreProperties>
</file>